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E2C3B5BD-6C6B-43AC-8B2E-95DECF39C8F5}" xr6:coauthVersionLast="47" xr6:coauthVersionMax="47" xr10:uidLastSave="{00000000-0000-0000-0000-000000000000}"/>
  <bookViews>
    <workbookView xWindow="-104" yWindow="-104" windowWidth="22326" windowHeight="11947" xr2:uid="{5172F4C8-82AE-409A-A0E1-1648EA2B88C3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6" i="9"/>
  <c r="D29" i="9" s="1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4" i="8"/>
  <c r="F51" i="8"/>
  <c r="F48" i="8"/>
  <c r="C48" i="8"/>
  <c r="F47" i="8"/>
  <c r="C47" i="8"/>
  <c r="F46" i="8"/>
  <c r="F45" i="8"/>
  <c r="F42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H14" i="8"/>
  <c r="C14" i="8"/>
  <c r="H12" i="8"/>
  <c r="F44" i="8" s="1"/>
  <c r="H11" i="8"/>
  <c r="F43" i="8" s="1"/>
  <c r="H10" i="8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7" i="7"/>
  <c r="H74" i="7"/>
  <c r="G67" i="7"/>
  <c r="H66" i="7"/>
  <c r="H62" i="7"/>
  <c r="H53" i="7"/>
  <c r="G51" i="7"/>
  <c r="G68" i="7" s="1"/>
  <c r="F45" i="7"/>
  <c r="G45" i="7" s="1"/>
  <c r="C45" i="7"/>
  <c r="H42" i="7"/>
  <c r="G39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G90" i="6"/>
  <c r="G88" i="6"/>
  <c r="G86" i="6"/>
  <c r="H85" i="6"/>
  <c r="G79" i="6"/>
  <c r="H79" i="6" s="1"/>
  <c r="H74" i="6"/>
  <c r="H66" i="6"/>
  <c r="H58" i="6"/>
  <c r="H57" i="6"/>
  <c r="H53" i="6"/>
  <c r="F45" i="6"/>
  <c r="C45" i="6"/>
  <c r="G45" i="6" s="1"/>
  <c r="G51" i="6" s="1"/>
  <c r="H42" i="6"/>
  <c r="G38" i="6"/>
  <c r="G39" i="6" s="1"/>
  <c r="G67" i="6" s="1"/>
  <c r="G37" i="6"/>
  <c r="H36" i="6"/>
  <c r="H32" i="6"/>
  <c r="H37" i="6" s="1"/>
  <c r="H26" i="6"/>
  <c r="H25" i="6"/>
  <c r="H20" i="6"/>
  <c r="F12" i="6"/>
  <c r="H9" i="6"/>
  <c r="H7" i="6"/>
  <c r="C128" i="6" s="1"/>
  <c r="H6" i="6"/>
  <c r="B4" i="6"/>
  <c r="B3" i="6"/>
  <c r="H134" i="5"/>
  <c r="G120" i="5"/>
  <c r="G119" i="5"/>
  <c r="H118" i="5"/>
  <c r="H114" i="5"/>
  <c r="H107" i="5"/>
  <c r="H101" i="5"/>
  <c r="H98" i="5"/>
  <c r="H103" i="5" s="1"/>
  <c r="H96" i="5"/>
  <c r="G89" i="5"/>
  <c r="G87" i="5"/>
  <c r="H86" i="5"/>
  <c r="G80" i="5"/>
  <c r="G78" i="5"/>
  <c r="G76" i="5"/>
  <c r="H75" i="5"/>
  <c r="H67" i="5"/>
  <c r="H62" i="5"/>
  <c r="H53" i="5"/>
  <c r="G45" i="5"/>
  <c r="F45" i="5"/>
  <c r="C45" i="5"/>
  <c r="H42" i="5"/>
  <c r="G38" i="5"/>
  <c r="G37" i="5"/>
  <c r="H36" i="5"/>
  <c r="H28" i="5"/>
  <c r="H32" i="5" s="1"/>
  <c r="H26" i="5"/>
  <c r="H25" i="5"/>
  <c r="H20" i="5"/>
  <c r="F12" i="5"/>
  <c r="H9" i="5"/>
  <c r="H7" i="5"/>
  <c r="C129" i="5" s="1"/>
  <c r="B3" i="5"/>
  <c r="H134" i="4"/>
  <c r="C129" i="4"/>
  <c r="G120" i="4"/>
  <c r="G119" i="4"/>
  <c r="H118" i="4"/>
  <c r="H114" i="4"/>
  <c r="H107" i="4"/>
  <c r="H103" i="4"/>
  <c r="H101" i="4"/>
  <c r="H98" i="4"/>
  <c r="H96" i="4"/>
  <c r="G90" i="4"/>
  <c r="G88" i="4"/>
  <c r="G87" i="4"/>
  <c r="H86" i="4"/>
  <c r="G80" i="4"/>
  <c r="G76" i="4"/>
  <c r="H75" i="4"/>
  <c r="H67" i="4"/>
  <c r="H63" i="4"/>
  <c r="H62" i="4"/>
  <c r="H61" i="4"/>
  <c r="H60" i="4"/>
  <c r="H57" i="4"/>
  <c r="H53" i="4"/>
  <c r="F45" i="4"/>
  <c r="C45" i="4"/>
  <c r="G45" i="4" s="1"/>
  <c r="G51" i="4" s="1"/>
  <c r="H42" i="4"/>
  <c r="G39" i="4"/>
  <c r="G68" i="4" s="1"/>
  <c r="G38" i="4"/>
  <c r="G37" i="4"/>
  <c r="H36" i="4"/>
  <c r="H26" i="4"/>
  <c r="H32" i="4" s="1"/>
  <c r="H25" i="4"/>
  <c r="H20" i="4"/>
  <c r="F12" i="4"/>
  <c r="H9" i="4"/>
  <c r="H7" i="4"/>
  <c r="B3" i="4"/>
  <c r="H134" i="3"/>
  <c r="E129" i="3"/>
  <c r="G120" i="3"/>
  <c r="G119" i="3"/>
  <c r="H118" i="3"/>
  <c r="H114" i="3"/>
  <c r="H107" i="3"/>
  <c r="H103" i="3"/>
  <c r="H101" i="3"/>
  <c r="I98" i="3"/>
  <c r="I103" i="3" s="1"/>
  <c r="H98" i="3"/>
  <c r="H96" i="3"/>
  <c r="G90" i="3"/>
  <c r="G87" i="3"/>
  <c r="H86" i="3"/>
  <c r="H80" i="3"/>
  <c r="G80" i="3"/>
  <c r="G78" i="3"/>
  <c r="H75" i="3"/>
  <c r="H67" i="3"/>
  <c r="I63" i="3"/>
  <c r="H63" i="3"/>
  <c r="I62" i="3"/>
  <c r="H62" i="3"/>
  <c r="I60" i="3"/>
  <c r="H57" i="3"/>
  <c r="H53" i="3"/>
  <c r="F45" i="3"/>
  <c r="G45" i="3" s="1"/>
  <c r="C45" i="3"/>
  <c r="H42" i="3"/>
  <c r="G39" i="3"/>
  <c r="G68" i="3" s="1"/>
  <c r="I38" i="3"/>
  <c r="H38" i="3"/>
  <c r="G38" i="3"/>
  <c r="G37" i="3"/>
  <c r="H36" i="3"/>
  <c r="H32" i="3"/>
  <c r="H135" i="3" s="1"/>
  <c r="I26" i="3"/>
  <c r="I32" i="3" s="1"/>
  <c r="H26" i="3"/>
  <c r="H25" i="3"/>
  <c r="H20" i="3"/>
  <c r="F12" i="3"/>
  <c r="H9" i="3"/>
  <c r="H7" i="3"/>
  <c r="C129" i="3" s="1"/>
  <c r="B3" i="3"/>
  <c r="G31" i="2"/>
  <c r="H31" i="2" s="1"/>
  <c r="G30" i="2"/>
  <c r="H30" i="2" s="1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4" i="4" s="1"/>
  <c r="D80" i="1"/>
  <c r="E122" i="6" s="1"/>
  <c r="D78" i="1"/>
  <c r="G72" i="1"/>
  <c r="G71" i="1"/>
  <c r="G70" i="1"/>
  <c r="G89" i="7" s="1"/>
  <c r="G69" i="1"/>
  <c r="G89" i="4" s="1"/>
  <c r="G68" i="1"/>
  <c r="G87" i="7" s="1"/>
  <c r="G67" i="1"/>
  <c r="E61" i="1"/>
  <c r="G77" i="6" s="1"/>
  <c r="E60" i="1"/>
  <c r="G76" i="7" s="1"/>
  <c r="E59" i="1"/>
  <c r="G76" i="3" s="1"/>
  <c r="H55" i="1"/>
  <c r="H54" i="1"/>
  <c r="H53" i="1"/>
  <c r="H52" i="1"/>
  <c r="H51" i="1"/>
  <c r="H50" i="1"/>
  <c r="H49" i="1"/>
  <c r="H48" i="1"/>
  <c r="H47" i="1"/>
  <c r="F43" i="1"/>
  <c r="E43" i="1"/>
  <c r="D43" i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D24" i="1"/>
  <c r="E24" i="1" s="1"/>
  <c r="I24" i="1" s="1"/>
  <c r="E22" i="1"/>
  <c r="G22" i="1" s="1"/>
  <c r="I20" i="1"/>
  <c r="I18" i="1"/>
  <c r="I16" i="1"/>
  <c r="H55" i="5" s="1"/>
  <c r="F7" i="1"/>
  <c r="H135" i="5" l="1"/>
  <c r="H41" i="5"/>
  <c r="G51" i="3"/>
  <c r="G69" i="4"/>
  <c r="G92" i="5"/>
  <c r="G92" i="3"/>
  <c r="G91" i="6"/>
  <c r="G91" i="7"/>
  <c r="E123" i="4"/>
  <c r="F123" i="4" s="1"/>
  <c r="E124" i="5"/>
  <c r="E122" i="7"/>
  <c r="C80" i="8"/>
  <c r="E123" i="3"/>
  <c r="E123" i="5"/>
  <c r="E80" i="1"/>
  <c r="E83" i="1" s="1"/>
  <c r="G94" i="4"/>
  <c r="H32" i="7"/>
  <c r="H27" i="7"/>
  <c r="H11" i="9"/>
  <c r="H10" i="9"/>
  <c r="H9" i="9"/>
  <c r="H8" i="9"/>
  <c r="H7" i="9"/>
  <c r="H108" i="5"/>
  <c r="H107" i="6"/>
  <c r="H107" i="7"/>
  <c r="D28" i="9"/>
  <c r="C28" i="9"/>
  <c r="B28" i="9"/>
  <c r="H56" i="4"/>
  <c r="H56" i="7"/>
  <c r="H56" i="6"/>
  <c r="H37" i="4"/>
  <c r="H39" i="4" s="1"/>
  <c r="H68" i="4" s="1"/>
  <c r="G92" i="4"/>
  <c r="H54" i="5"/>
  <c r="H80" i="5"/>
  <c r="B29" i="9"/>
  <c r="H57" i="7"/>
  <c r="H57" i="5"/>
  <c r="H173" i="1"/>
  <c r="G86" i="8" s="1"/>
  <c r="I135" i="3"/>
  <c r="I80" i="3"/>
  <c r="H56" i="3"/>
  <c r="C29" i="9"/>
  <c r="H55" i="7"/>
  <c r="H55" i="4"/>
  <c r="I55" i="3"/>
  <c r="H55" i="6"/>
  <c r="H55" i="3"/>
  <c r="G76" i="6"/>
  <c r="G77" i="4"/>
  <c r="G77" i="5"/>
  <c r="G77" i="3"/>
  <c r="H108" i="4"/>
  <c r="H135" i="4"/>
  <c r="I22" i="1"/>
  <c r="H108" i="3"/>
  <c r="G88" i="5"/>
  <c r="I37" i="3"/>
  <c r="I39" i="3" s="1"/>
  <c r="I68" i="3" s="1"/>
  <c r="H37" i="3"/>
  <c r="H39" i="3" s="1"/>
  <c r="H68" i="3" s="1"/>
  <c r="E123" i="6"/>
  <c r="F122" i="6" s="1"/>
  <c r="E123" i="7"/>
  <c r="E124" i="3"/>
  <c r="H80" i="4"/>
  <c r="H38" i="4"/>
  <c r="G51" i="5"/>
  <c r="H133" i="6"/>
  <c r="H54" i="6"/>
  <c r="G87" i="6"/>
  <c r="G88" i="3"/>
  <c r="H192" i="1"/>
  <c r="G89" i="8" s="1"/>
  <c r="I56" i="3"/>
  <c r="G39" i="5"/>
  <c r="G68" i="5" s="1"/>
  <c r="H37" i="5"/>
  <c r="H39" i="5" s="1"/>
  <c r="H68" i="5" s="1"/>
  <c r="H56" i="5"/>
  <c r="H38" i="6"/>
  <c r="H39" i="6" s="1"/>
  <c r="H38" i="5"/>
  <c r="H58" i="7"/>
  <c r="H58" i="5"/>
  <c r="H58" i="3"/>
  <c r="H58" i="4"/>
  <c r="I57" i="3"/>
  <c r="I108" i="3"/>
  <c r="G68" i="6"/>
  <c r="H60" i="3"/>
  <c r="H60" i="5"/>
  <c r="H60" i="6"/>
  <c r="H60" i="7"/>
  <c r="G90" i="7"/>
  <c r="G91" i="5"/>
  <c r="G91" i="3"/>
  <c r="G91" i="4"/>
  <c r="I58" i="3"/>
  <c r="H61" i="3"/>
  <c r="G89" i="3"/>
  <c r="H63" i="5"/>
  <c r="I61" i="3"/>
  <c r="E129" i="5"/>
  <c r="G89" i="6"/>
  <c r="H61" i="7"/>
  <c r="G75" i="7"/>
  <c r="E129" i="4"/>
  <c r="G90" i="5"/>
  <c r="G75" i="6"/>
  <c r="G88" i="7"/>
  <c r="G93" i="7" s="1"/>
  <c r="H62" i="6"/>
  <c r="G78" i="4"/>
  <c r="E128" i="6"/>
  <c r="E62" i="1"/>
  <c r="H64" i="4" l="1"/>
  <c r="H70" i="4" s="1"/>
  <c r="H67" i="6"/>
  <c r="H41" i="6"/>
  <c r="H64" i="3"/>
  <c r="H70" i="3" s="1"/>
  <c r="H49" i="5"/>
  <c r="H74" i="5"/>
  <c r="H77" i="5" s="1"/>
  <c r="H48" i="5"/>
  <c r="H47" i="5"/>
  <c r="H46" i="5"/>
  <c r="H43" i="5"/>
  <c r="H50" i="5"/>
  <c r="H44" i="5"/>
  <c r="H41" i="4"/>
  <c r="G94" i="3"/>
  <c r="D33" i="9"/>
  <c r="C33" i="9"/>
  <c r="C35" i="9" s="1"/>
  <c r="B33" i="9"/>
  <c r="H133" i="7"/>
  <c r="H38" i="7"/>
  <c r="G93" i="6"/>
  <c r="D34" i="9"/>
  <c r="C34" i="9"/>
  <c r="B34" i="9"/>
  <c r="F122" i="7"/>
  <c r="F128" i="7" s="1"/>
  <c r="F129" i="4"/>
  <c r="H64" i="5"/>
  <c r="H70" i="5" s="1"/>
  <c r="G69" i="3"/>
  <c r="I41" i="3"/>
  <c r="F129" i="5"/>
  <c r="H90" i="7"/>
  <c r="F123" i="5"/>
  <c r="F128" i="6"/>
  <c r="G69" i="5"/>
  <c r="H51" i="5"/>
  <c r="I59" i="3"/>
  <c r="I64" i="3" s="1"/>
  <c r="I70" i="3" s="1"/>
  <c r="H59" i="5"/>
  <c r="H59" i="3"/>
  <c r="H59" i="4"/>
  <c r="H59" i="6"/>
  <c r="H63" i="6" s="1"/>
  <c r="H69" i="6" s="1"/>
  <c r="H59" i="7"/>
  <c r="H63" i="7" s="1"/>
  <c r="H69" i="7" s="1"/>
  <c r="H37" i="7"/>
  <c r="H39" i="7" s="1"/>
  <c r="H67" i="7" s="1"/>
  <c r="H79" i="7"/>
  <c r="D30" i="9"/>
  <c r="D35" i="9" s="1"/>
  <c r="C30" i="9"/>
  <c r="B30" i="9"/>
  <c r="B35" i="9" s="1"/>
  <c r="F123" i="3"/>
  <c r="F129" i="3" s="1"/>
  <c r="G79" i="4"/>
  <c r="G78" i="7"/>
  <c r="G79" i="5"/>
  <c r="G78" i="6"/>
  <c r="G79" i="3"/>
  <c r="H45" i="5"/>
  <c r="D31" i="9"/>
  <c r="C31" i="9"/>
  <c r="B31" i="9"/>
  <c r="G94" i="5"/>
  <c r="H41" i="3"/>
  <c r="D32" i="9"/>
  <c r="C32" i="9"/>
  <c r="B32" i="9"/>
  <c r="H47" i="3" l="1"/>
  <c r="H46" i="3"/>
  <c r="H44" i="3"/>
  <c r="H48" i="3"/>
  <c r="H43" i="3"/>
  <c r="H50" i="3"/>
  <c r="H49" i="3"/>
  <c r="H74" i="3"/>
  <c r="H79" i="3" s="1"/>
  <c r="H45" i="3"/>
  <c r="I79" i="3"/>
  <c r="H79" i="5"/>
  <c r="H43" i="4"/>
  <c r="H47" i="4"/>
  <c r="H46" i="4"/>
  <c r="H49" i="4"/>
  <c r="H74" i="4"/>
  <c r="H45" i="4"/>
  <c r="H50" i="4"/>
  <c r="H48" i="4"/>
  <c r="H44" i="4"/>
  <c r="H51" i="4"/>
  <c r="H44" i="6"/>
  <c r="H43" i="6"/>
  <c r="H50" i="6"/>
  <c r="H49" i="6"/>
  <c r="H48" i="6"/>
  <c r="H47" i="6"/>
  <c r="H46" i="6"/>
  <c r="H73" i="6"/>
  <c r="H45" i="6"/>
  <c r="H51" i="6"/>
  <c r="H41" i="7"/>
  <c r="H79" i="4"/>
  <c r="H51" i="3"/>
  <c r="H76" i="5"/>
  <c r="H78" i="5"/>
  <c r="I46" i="3"/>
  <c r="I74" i="3"/>
  <c r="I48" i="3"/>
  <c r="I43" i="3"/>
  <c r="I47" i="3"/>
  <c r="I50" i="3"/>
  <c r="I44" i="3"/>
  <c r="I49" i="3"/>
  <c r="I45" i="3"/>
  <c r="I51" i="3"/>
  <c r="I69" i="3" s="1"/>
  <c r="I71" i="3" s="1"/>
  <c r="H69" i="5"/>
  <c r="H71" i="5" s="1"/>
  <c r="H87" i="5"/>
  <c r="H78" i="6"/>
  <c r="H69" i="3" l="1"/>
  <c r="H71" i="3" s="1"/>
  <c r="H87" i="3"/>
  <c r="I87" i="3"/>
  <c r="H46" i="7"/>
  <c r="H44" i="7"/>
  <c r="H49" i="7"/>
  <c r="H48" i="7"/>
  <c r="H73" i="7"/>
  <c r="H43" i="7"/>
  <c r="H50" i="7"/>
  <c r="H47" i="7"/>
  <c r="H45" i="7"/>
  <c r="H51" i="7"/>
  <c r="I76" i="3"/>
  <c r="I81" i="3" s="1"/>
  <c r="I137" i="3" s="1"/>
  <c r="I78" i="3"/>
  <c r="I77" i="3"/>
  <c r="H77" i="6"/>
  <c r="H75" i="6"/>
  <c r="H76" i="6"/>
  <c r="H76" i="4"/>
  <c r="H78" i="4"/>
  <c r="H77" i="4"/>
  <c r="H136" i="5"/>
  <c r="H68" i="6"/>
  <c r="H70" i="6" s="1"/>
  <c r="H86" i="6"/>
  <c r="H78" i="3"/>
  <c r="H76" i="3"/>
  <c r="H77" i="3"/>
  <c r="H69" i="4"/>
  <c r="H71" i="4" s="1"/>
  <c r="H87" i="4"/>
  <c r="I136" i="3"/>
  <c r="H81" i="5"/>
  <c r="H137" i="5" s="1"/>
  <c r="I85" i="3" l="1"/>
  <c r="H81" i="4"/>
  <c r="H137" i="4" s="1"/>
  <c r="H136" i="4"/>
  <c r="H85" i="4"/>
  <c r="H76" i="7"/>
  <c r="H77" i="7"/>
  <c r="H75" i="7"/>
  <c r="H80" i="7" s="1"/>
  <c r="H135" i="7" s="1"/>
  <c r="H78" i="7"/>
  <c r="H81" i="3"/>
  <c r="H137" i="3" s="1"/>
  <c r="H80" i="6"/>
  <c r="H135" i="6" s="1"/>
  <c r="H134" i="6"/>
  <c r="H84" i="6"/>
  <c r="H85" i="5"/>
  <c r="H68" i="7"/>
  <c r="H70" i="7" s="1"/>
  <c r="H86" i="7"/>
  <c r="H136" i="3"/>
  <c r="H85" i="3"/>
  <c r="H93" i="5" l="1"/>
  <c r="H89" i="5"/>
  <c r="H92" i="5"/>
  <c r="H88" i="5"/>
  <c r="H90" i="5"/>
  <c r="H91" i="5"/>
  <c r="H90" i="6"/>
  <c r="H88" i="6"/>
  <c r="H89" i="6"/>
  <c r="H87" i="6"/>
  <c r="H91" i="6"/>
  <c r="I93" i="3"/>
  <c r="I90" i="3"/>
  <c r="I89" i="3"/>
  <c r="I92" i="3"/>
  <c r="I88" i="3"/>
  <c r="I91" i="3"/>
  <c r="H93" i="4"/>
  <c r="H89" i="4"/>
  <c r="H90" i="4"/>
  <c r="H88" i="4"/>
  <c r="H92" i="4"/>
  <c r="H91" i="4"/>
  <c r="H134" i="7"/>
  <c r="H84" i="7"/>
  <c r="H93" i="3"/>
  <c r="H90" i="3"/>
  <c r="H88" i="3"/>
  <c r="H92" i="3"/>
  <c r="H91" i="3"/>
  <c r="H89" i="3"/>
  <c r="H94" i="4" l="1"/>
  <c r="H102" i="4" s="1"/>
  <c r="H104" i="4" s="1"/>
  <c r="H93" i="6"/>
  <c r="H101" i="6" s="1"/>
  <c r="H103" i="6" s="1"/>
  <c r="H94" i="3"/>
  <c r="H102" i="3" s="1"/>
  <c r="H104" i="3" s="1"/>
  <c r="I94" i="3"/>
  <c r="I102" i="3" s="1"/>
  <c r="I104" i="3" s="1"/>
  <c r="H94" i="5"/>
  <c r="H102" i="5" s="1"/>
  <c r="H104" i="5" s="1"/>
  <c r="H89" i="7"/>
  <c r="H87" i="7"/>
  <c r="H91" i="7"/>
  <c r="H88" i="7"/>
  <c r="H93" i="7" l="1"/>
  <c r="H101" i="7" s="1"/>
  <c r="H103" i="7" s="1"/>
  <c r="H138" i="5"/>
  <c r="H115" i="5"/>
  <c r="I138" i="3"/>
  <c r="I115" i="3"/>
  <c r="H138" i="3"/>
  <c r="H115" i="3"/>
  <c r="H136" i="6"/>
  <c r="H114" i="6"/>
  <c r="H138" i="4"/>
  <c r="H115" i="4"/>
  <c r="H108" i="6" l="1"/>
  <c r="H111" i="6" s="1"/>
  <c r="H137" i="6" s="1"/>
  <c r="H138" i="6" s="1"/>
  <c r="H118" i="6"/>
  <c r="H132" i="3"/>
  <c r="H109" i="3"/>
  <c r="H112" i="3" s="1"/>
  <c r="H139" i="3" s="1"/>
  <c r="H140" i="3" s="1"/>
  <c r="H119" i="3"/>
  <c r="H120" i="3" s="1"/>
  <c r="I109" i="3"/>
  <c r="I112" i="3" s="1"/>
  <c r="I139" i="3" s="1"/>
  <c r="I140" i="3" s="1"/>
  <c r="I119" i="3"/>
  <c r="H109" i="4"/>
  <c r="H112" i="4" s="1"/>
  <c r="H139" i="4" s="1"/>
  <c r="H140" i="4" s="1"/>
  <c r="H119" i="4"/>
  <c r="H120" i="4" s="1"/>
  <c r="H109" i="5"/>
  <c r="H112" i="5" s="1"/>
  <c r="H139" i="5" s="1"/>
  <c r="H140" i="5" s="1"/>
  <c r="H119" i="5"/>
  <c r="H136" i="7"/>
  <c r="H114" i="7"/>
  <c r="H130" i="3" l="1"/>
  <c r="H118" i="7"/>
  <c r="H108" i="7"/>
  <c r="H111" i="7" s="1"/>
  <c r="H137" i="7" s="1"/>
  <c r="H138" i="7" s="1"/>
  <c r="H119" i="7"/>
  <c r="H129" i="7" s="1"/>
  <c r="H130" i="4"/>
  <c r="H132" i="5"/>
  <c r="I120" i="3"/>
  <c r="I130" i="3" s="1"/>
  <c r="H132" i="4"/>
  <c r="H120" i="5"/>
  <c r="H130" i="5" s="1"/>
  <c r="H119" i="6"/>
  <c r="H129" i="6" s="1"/>
  <c r="H142" i="4"/>
  <c r="E61" i="8" s="1"/>
  <c r="G61" i="8" s="1"/>
  <c r="H142" i="3"/>
  <c r="H140" i="6"/>
  <c r="H139" i="6" l="1"/>
  <c r="H120" i="6"/>
  <c r="H121" i="5"/>
  <c r="H141" i="5"/>
  <c r="I121" i="3"/>
  <c r="I141" i="3"/>
  <c r="H120" i="7"/>
  <c r="H139" i="7"/>
  <c r="F23" i="8"/>
  <c r="G23" i="8" s="1"/>
  <c r="F20" i="8"/>
  <c r="G20" i="8" s="1"/>
  <c r="F11" i="8"/>
  <c r="G11" i="8" s="1"/>
  <c r="F8" i="8"/>
  <c r="G8" i="8" s="1"/>
  <c r="F14" i="8"/>
  <c r="G14" i="8" s="1"/>
  <c r="F24" i="8"/>
  <c r="G24" i="8" s="1"/>
  <c r="F21" i="8"/>
  <c r="G21" i="8" s="1"/>
  <c r="F12" i="8"/>
  <c r="G12" i="8" s="1"/>
  <c r="F9" i="8"/>
  <c r="G9" i="8" s="1"/>
  <c r="F7" i="8"/>
  <c r="G7" i="8" s="1"/>
  <c r="F19" i="8"/>
  <c r="G19" i="8" s="1"/>
  <c r="F22" i="8"/>
  <c r="G22" i="8" s="1"/>
  <c r="F10" i="8"/>
  <c r="G10" i="8" s="1"/>
  <c r="F29" i="8"/>
  <c r="G29" i="8" s="1"/>
  <c r="E76" i="8"/>
  <c r="G76" i="8" s="1"/>
  <c r="H140" i="7"/>
  <c r="I142" i="3"/>
  <c r="H144" i="3" s="1"/>
  <c r="I13" i="8" s="1"/>
  <c r="G53" i="8" s="1"/>
  <c r="H121" i="4"/>
  <c r="H141" i="4"/>
  <c r="H141" i="3"/>
  <c r="H121" i="3"/>
  <c r="H142" i="5"/>
  <c r="F15" i="8" s="1"/>
  <c r="G15" i="8" s="1"/>
  <c r="D43" i="8" l="1"/>
  <c r="G43" i="8" s="1"/>
  <c r="I11" i="8"/>
  <c r="E78" i="8"/>
  <c r="G78" i="8" s="1"/>
  <c r="G80" i="8" s="1"/>
  <c r="F34" i="8"/>
  <c r="G34" i="8" s="1"/>
  <c r="I29" i="8"/>
  <c r="J29" i="8" s="1"/>
  <c r="D54" i="8"/>
  <c r="G54" i="8" s="1"/>
  <c r="D46" i="8"/>
  <c r="G46" i="8" s="1"/>
  <c r="I15" i="8"/>
  <c r="D47" i="8"/>
  <c r="G47" i="8" s="1"/>
  <c r="I19" i="8"/>
  <c r="J24" i="8" s="1"/>
  <c r="D41" i="8"/>
  <c r="G41" i="8" s="1"/>
  <c r="I9" i="8"/>
  <c r="D48" i="8"/>
  <c r="G48" i="8" s="1"/>
  <c r="I20" i="8"/>
  <c r="D44" i="8"/>
  <c r="G44" i="8" s="1"/>
  <c r="I12" i="8"/>
  <c r="D50" i="8"/>
  <c r="G50" i="8" s="1"/>
  <c r="I22" i="8"/>
  <c r="I10" i="8"/>
  <c r="D42" i="8"/>
  <c r="G42" i="8" s="1"/>
  <c r="D40" i="8"/>
  <c r="G40" i="8" s="1"/>
  <c r="I8" i="8"/>
  <c r="D51" i="8"/>
  <c r="G51" i="8" s="1"/>
  <c r="I23" i="8"/>
  <c r="I7" i="8"/>
  <c r="D39" i="8"/>
  <c r="G39" i="8" s="1"/>
  <c r="D49" i="8"/>
  <c r="G49" i="8" s="1"/>
  <c r="I21" i="8"/>
  <c r="D52" i="8"/>
  <c r="G52" i="8" s="1"/>
  <c r="I24" i="8"/>
  <c r="I14" i="8"/>
  <c r="D45" i="8"/>
  <c r="G45" i="8" s="1"/>
  <c r="D55" i="8" l="1"/>
  <c r="G55" i="8" s="1"/>
  <c r="I34" i="8"/>
  <c r="J34" i="8" s="1"/>
  <c r="G56" i="8"/>
  <c r="G83" i="8" s="1"/>
  <c r="G92" i="8" s="1"/>
  <c r="G95" i="8" s="1"/>
  <c r="J15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C27737E2-D0DE-4745-AC55-83C7344A14D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404D6FD-B9B5-42EB-BF1D-AC1E4330A27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9C5A0D4-5177-4204-94A9-4B6982F729B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8FEA511-52D8-48C3-A7D2-01C155CA670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C5AB123-63D9-4F84-9D4B-9ED7F427264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978440B-CF20-4FC3-8499-28454E2E38F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AC7BD2D-9D64-441C-94A4-85ECA9D92C8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<sst xmlns="http://schemas.openxmlformats.org/spreadsheetml/2006/main" count="1664" uniqueCount="485">
  <si>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</si>
  <si>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</si>
  <si>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</si>
  <si>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Araçatuba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</si>
  <si>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</si>
  <si>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</si>
  <si>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</si>
  <si>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</si>
  <si>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</si>
  <si>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DRF/Araçatuba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</si>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</sst>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8870749-5F0E-4455-8073-CA2C0C0ECC7E}"/>
    <cellStyle name="Excel Built-in Percent" xfId="4" xr:uid="{6E56DE92-7FF5-49F9-97E1-7A3B7C0E2A09}"/>
    <cellStyle name="Excel Built-in Percent 2" xfId="6" xr:uid="{FC303437-9FC0-4E38-82EE-220A37A0E7C9}"/>
    <cellStyle name="Excel_BuiltIn_Currency" xfId="5" xr:uid="{C6C35D2A-ECCA-4232-A9A5-5169F28AD88C}"/>
    <cellStyle name="Moeda" xfId="2" builtinId="4"/>
    <cellStyle name="Moeda_Plan1_1_Limpeza2011- Planilhas" xfId="8" xr:uid="{E2ECAE33-1070-45E7-A6A5-55040112E28F}"/>
    <cellStyle name="Normal" xfId="0" builtinId="0"/>
    <cellStyle name="Normal 2" xfId="10" xr:uid="{95BDDD7D-13FC-45EB-809C-F6E9ECCE8897}"/>
    <cellStyle name="Normal_Limpeza2011- Planilhas" xfId="7" xr:uid="{68915E0A-9016-4318-89EF-D5B411AC4656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ECD1-8F9E-48C3-8D26-4C98BDE3F585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Araçatuba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127.26359999999998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</v>
      </c>
      <c r="E34" s="43">
        <f>B34*C34*D34</f>
        <v>230.29559999999998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Araçatuba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117.92759999999998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</v>
      </c>
      <c r="E37" s="43">
        <f>B37*C37*D37</f>
        <v>230.29559999999998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Araçatuba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168.47639999999998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</v>
      </c>
      <c r="E40" s="43">
        <f>B40*C40*D40</f>
        <v>230.29559999999998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Araçatuba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117.35519999999998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</v>
      </c>
      <c r="E43" s="43">
        <f>B43*C43*D43</f>
        <v>230.29559999999998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Araçatuba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4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2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6</v>
      </c>
      <c r="G162" s="153">
        <v>1</v>
      </c>
      <c r="H162" s="130">
        <f t="shared" si="1"/>
        <v>353.82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50</v>
      </c>
      <c r="G164" s="153">
        <v>1</v>
      </c>
      <c r="H164" s="130">
        <f t="shared" si="1"/>
        <v>1450.5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10</v>
      </c>
      <c r="G165" s="153">
        <v>1</v>
      </c>
      <c r="H165" s="130">
        <f t="shared" si="1"/>
        <v>64.400000000000006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4</v>
      </c>
      <c r="G166" s="153">
        <v>1</v>
      </c>
      <c r="H166" s="130">
        <f t="shared" si="1"/>
        <v>81.2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</v>
      </c>
      <c r="G168" s="153">
        <v>24</v>
      </c>
      <c r="H168" s="130">
        <f t="shared" si="1"/>
        <v>2.9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10</v>
      </c>
      <c r="G170" s="153">
        <v>24</v>
      </c>
      <c r="H170" s="130">
        <f t="shared" si="1"/>
        <v>11.5625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5</v>
      </c>
      <c r="G171" s="153">
        <v>24</v>
      </c>
      <c r="H171" s="130">
        <f t="shared" si="1"/>
        <v>5.625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2015.1475000000003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6011</v>
      </c>
      <c r="B178" s="161">
        <v>0.14000000000000001</v>
      </c>
      <c r="C178" s="162">
        <f>A178*B178</f>
        <v>841.54000000000008</v>
      </c>
      <c r="D178" s="163" t="s">
        <v>209</v>
      </c>
      <c r="E178" s="163"/>
      <c r="F178" s="163"/>
      <c r="G178" s="163"/>
      <c r="H178" s="164">
        <f>C178*2</f>
        <v>1683.0800000000002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70</v>
      </c>
      <c r="B182" s="161">
        <v>47</v>
      </c>
      <c r="C182" s="162">
        <f>A182*B182</f>
        <v>3290</v>
      </c>
      <c r="D182" s="163" t="s">
        <v>209</v>
      </c>
      <c r="E182" s="163"/>
      <c r="F182" s="163"/>
      <c r="G182" s="163"/>
      <c r="H182" s="164">
        <f>C182*2</f>
        <v>6580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915</v>
      </c>
      <c r="B186" s="161">
        <v>0.38</v>
      </c>
      <c r="C186" s="162">
        <f>A186*B186</f>
        <v>347.7</v>
      </c>
      <c r="D186" s="163" t="s">
        <v>214</v>
      </c>
      <c r="E186" s="163"/>
      <c r="F186" s="163"/>
      <c r="G186" s="163"/>
      <c r="H186" s="164">
        <f>C186*6</f>
        <v>2086.1999999999998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11885.98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F390B2F9-7ADC-4EF6-91A9-5A7F0EFDDC85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1E42BDD8-912A-4A50-8B27-A9770970E809}">
      <formula1>0</formula1>
      <formula2>0</formula2>
    </dataValidation>
    <dataValidation errorStyle="warning" allowBlank="1" showInputMessage="1" showErrorMessage="1" errorTitle="OK" error="Atingiu o valor desejado." sqref="B12 E12 E68:F72" xr:uid="{3D6D4925-717E-4C7D-A625-842869E32449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8744-8BCB-436B-9247-C5B0C72938F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Araçatuba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97</v>
      </c>
      <c r="C4" s="180">
        <v>1200</v>
      </c>
      <c r="D4" s="181"/>
      <c r="E4" s="182"/>
      <c r="F4" s="183">
        <f>B4/C4</f>
        <v>8.0833333333333326E-2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2263</v>
      </c>
      <c r="C5" s="188">
        <v>1200</v>
      </c>
      <c r="D5" s="188"/>
      <c r="E5" s="188"/>
      <c r="F5" s="183">
        <f t="shared" ref="F5:F11" si="0">B5/C5</f>
        <v>1.8858333333333333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399</v>
      </c>
      <c r="C7" s="188">
        <v>2500</v>
      </c>
      <c r="D7" s="188"/>
      <c r="E7" s="188"/>
      <c r="F7" s="183">
        <f t="shared" si="0"/>
        <v>0.15959999999999999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209</v>
      </c>
      <c r="C9" s="188">
        <v>1500</v>
      </c>
      <c r="D9" s="188"/>
      <c r="E9" s="188"/>
      <c r="F9" s="183">
        <f t="shared" si="0"/>
        <v>0.13933333333333334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159</v>
      </c>
      <c r="C10" s="188">
        <v>300</v>
      </c>
      <c r="D10" s="188"/>
      <c r="E10" s="188"/>
      <c r="F10" s="183">
        <f t="shared" si="0"/>
        <v>0.53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Araçatuba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1662</v>
      </c>
      <c r="C13" s="188">
        <v>2700</v>
      </c>
      <c r="D13" s="188"/>
      <c r="E13" s="180"/>
      <c r="F13" s="195">
        <f t="shared" ref="F13:F18" si="1">B13/C13</f>
        <v>0.61555555555555552</v>
      </c>
    </row>
    <row r="14" spans="1:19" ht="31.7" customHeight="1">
      <c r="A14" s="196" t="s">
        <v>235</v>
      </c>
      <c r="B14" s="197">
        <v>442</v>
      </c>
      <c r="C14" s="198">
        <v>9000</v>
      </c>
      <c r="D14" s="198"/>
      <c r="E14" s="199"/>
      <c r="F14" s="200">
        <f t="shared" si="1"/>
        <v>4.9111111111111112E-2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>
        <v>780</v>
      </c>
      <c r="C17" s="198">
        <v>2700</v>
      </c>
      <c r="D17" s="198"/>
      <c r="E17" s="199"/>
      <c r="F17" s="200">
        <f t="shared" si="1"/>
        <v>0.28888888888888886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3.7491555555555558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4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Araçatuba / SP</v>
      </c>
      <c r="I27" s="186"/>
      <c r="J27" s="187"/>
    </row>
    <row r="28" spans="1:19" ht="24.8" customHeight="1">
      <c r="A28" s="30" t="s">
        <v>248</v>
      </c>
      <c r="B28" s="179">
        <v>76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3.355112131379128E-3</v>
      </c>
      <c r="I28" s="194"/>
      <c r="J28" s="194"/>
    </row>
    <row r="29" spans="1:19" ht="27.4" customHeight="1">
      <c r="A29" s="30" t="s">
        <v>249</v>
      </c>
      <c r="B29" s="179">
        <v>139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3.1005676938691294E-2</v>
      </c>
      <c r="I29" s="194"/>
      <c r="J29" s="194"/>
    </row>
    <row r="30" spans="1:19" ht="27.25" customHeight="1">
      <c r="A30" s="30" t="s">
        <v>250</v>
      </c>
      <c r="B30" s="179">
        <v>202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4.5058609651911087E-2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7.9419398721981505E-2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2EA1C-82D3-4AF7-A4E4-E40A4829E3BB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Araçatuba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6011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Araçatuba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Araçatuba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Araçatuba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Araçatuba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127.26359999999998</v>
      </c>
      <c r="I54" s="257">
        <f>Licitante!I36</f>
        <v>117.92759999999998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1046.8436000000002</v>
      </c>
      <c r="I64" s="259">
        <f>SUM(I54:I63)</f>
        <v>1037.5075999999999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Araçatuba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1046.8436000000002</v>
      </c>
      <c r="I70" s="260">
        <f t="shared" si="3"/>
        <v>1037.5075999999999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1945.7197454545458</v>
      </c>
      <c r="I71" s="259">
        <f t="shared" si="4"/>
        <v>2017.8332727272727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Araçatuba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Araçatuba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Araçatuba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Araçatuba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Araçatuba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560.24791081505043</v>
      </c>
      <c r="I109" s="257">
        <f>I115*Licitante!H127</f>
        <v>595.10276094877065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630.46999414838376</v>
      </c>
      <c r="I112" s="259">
        <f t="shared" si="11"/>
        <v>665.32484428210398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Araçatuba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4668.7325901254208</v>
      </c>
      <c r="I115" s="259">
        <f>(I32+I71+I81+I104+I108+I110+I111)/(1-Licitante!H127)</f>
        <v>4959.1896745730892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Araçatuba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233.43662950627106</v>
      </c>
      <c r="I119" s="257">
        <f>G119*I115</f>
        <v>247.95948372865448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490.21692196316917</v>
      </c>
      <c r="I120" s="248">
        <f>G120*(I115+I119)</f>
        <v>520.71491583017439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823.62093805339396</v>
      </c>
      <c r="I121" s="292">
        <f>I130*F129</f>
        <v>874.86108336885206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Araçatuba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6216.007079648256</v>
      </c>
      <c r="I130" s="259">
        <f>(I115+I119+I120)/(1-F129)</f>
        <v>6602.7251575007704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5446.8546884796569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Araçatuba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1945.7197454545458</v>
      </c>
      <c r="I136" s="257">
        <f>I71</f>
        <v>2017.8332727272727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630.46999414838376</v>
      </c>
      <c r="I139" s="257">
        <f>I112</f>
        <v>665.32484428210398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4668.7325901254217</v>
      </c>
      <c r="I140" s="248">
        <f t="shared" si="12"/>
        <v>4959.1896745730892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6216.007079648256</v>
      </c>
      <c r="I141" s="257">
        <f t="shared" si="13"/>
        <v>6602.7251575007704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6216.01</v>
      </c>
      <c r="I142" s="300">
        <f>ROUND((I115+I119+I120)/(1-(F129)),2)</f>
        <v>6602.73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386.71999999999935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AB435-92B7-4704-BB46-7B13744AA923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Araçatuba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6011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Araçatuba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Araçatuba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Araçatuba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Araçatuba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168.47639999999998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938.05640000000005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Araçatuba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938.05640000000005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1477.3820872727274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Araçatuba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Araçatuba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Araçatuba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Araçatuba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Araçatuba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382.44063953924496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452.66272287257829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Araçatuba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3187.0053294937079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Araçatuba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159.35026647468541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334.63555959683936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562.22631482696647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Araçatuba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4243.2174703921992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3718.1728844093254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Araçatuba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1477.3820872727274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452.66272287257829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3187.0053294937084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4243.2174703921992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4243.22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6A815-7303-4FE4-AD9D-B0F6C544114F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Araçatuba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6011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Araçatuba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Araçatuba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Araçatuba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Araçatuba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127.26359999999998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1046.8436000000002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Araçatuba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1046.8436000000002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2263.5613454545455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Araçatuba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Araçatuba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Araçatuba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Araçatuba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Araçatuba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704.31528060113999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774.53736393447332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Araçatuba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5869.2940050095003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Araçatuba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293.464700250475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616.27587052599756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1035.4145029298463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Araçatuba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7814.4490787158202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6847.5096725110834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Araçatuba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2263.5613454545455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774.53736393447332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5869.2940050095003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7814.4490787158202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7814.45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80C14-8777-45E5-9BCC-80E819362FD8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Araçatuba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341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Araçatuba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Araçatuba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Araçatuba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Araçatuba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Araçatuba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2022.254629090909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Araçatuba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Araçatuba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Araçatuba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Araçatuba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Araçatuba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598.07872426444908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668.30080759778241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Araçatuba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4983.9893688704087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Araçatuba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249.19946844352046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523.31888373139293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879.23604961210981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Araçatuba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6635.7437706574319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Araçatuba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2022.254629090909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668.30080759778241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4983.9893688704087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6635.7437706574319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6635.74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735B-4AC3-4FAE-82A6-3AD23B684D5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Araçatuba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76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Araçatuba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Araçatuba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Araçatuba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Araçatuba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Araçatuba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2317.8504578181819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Araçatuba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Araçatuba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Araçatuba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Araçatuba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Araçatuba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730.60597647133795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800.82805980467128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Araçatuba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6088.3831372611494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Araçatuba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304.41915686305748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639.28022941242079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1074.0644776583324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Araçatuba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8106.1470011949614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Araçatuba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2317.8504578181819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800.82805980467128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6088.3831372611494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8106.1470011949614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8106.15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1878-C3C4-46EC-A3CE-A2750CCB6DE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DRF/Araçatuba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6216.01</v>
      </c>
      <c r="G7" s="349">
        <f>ROUND((1/C7)*F7,7)</f>
        <v>5.1800082999999999</v>
      </c>
      <c r="H7" s="350">
        <f>IF('CALCULO SIMPLES'!B37 = "m2",'Áreas a serem limpas'!B4,0)</f>
        <v>97</v>
      </c>
      <c r="I7" s="351">
        <f>G7*H7</f>
        <v>502.46080510000002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6216.01</v>
      </c>
      <c r="G8" s="349">
        <f>ROUND((1/C8)*F8,7)</f>
        <v>5.1800082999999999</v>
      </c>
      <c r="H8" s="350">
        <f>IF('CALCULO SIMPLES'!B37 = "m2",'Áreas a serem limpas'!B5,0)</f>
        <v>2263</v>
      </c>
      <c r="I8" s="351">
        <f t="shared" ref="I8:I14" si="0">G8*H8</f>
        <v>11722.358782899999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6216.01</v>
      </c>
      <c r="G9" s="349">
        <f>ROUND((1/C9)*F9,7)</f>
        <v>13.8133556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6216.01</v>
      </c>
      <c r="G10" s="349">
        <f t="shared" ref="G10:G11" si="1">ROUND((1/C10)*F10,7)</f>
        <v>2.4864039999999998</v>
      </c>
      <c r="H10" s="350">
        <f>IF('CALCULO SIMPLES'!B37 = "m2",'Áreas a serem limpas'!B7,0)</f>
        <v>399</v>
      </c>
      <c r="I10" s="351">
        <f t="shared" si="0"/>
        <v>992.07519599999989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6216.01</v>
      </c>
      <c r="G11" s="349">
        <f t="shared" si="1"/>
        <v>3.4533388999999999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6216.01</v>
      </c>
      <c r="G12" s="349">
        <f>ROUND((1/C12)*F12,7)</f>
        <v>4.1440067000000003</v>
      </c>
      <c r="H12" s="350">
        <f>IF('CALCULO SIMPLES'!B37 = "m2",'Áreas a serem limpas'!B9,0)</f>
        <v>209</v>
      </c>
      <c r="I12" s="351">
        <f t="shared" si="0"/>
        <v>866.0974003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386.71999999999935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6216.01</v>
      </c>
      <c r="G14" s="349">
        <f>ROUND((1/C14)*F14,7)</f>
        <v>20.720033300000001</v>
      </c>
      <c r="H14" s="350">
        <f>IF('CALCULO SIMPLES'!B37 = "m2",'Áreas a serem limpas'!B10,0)</f>
        <v>159</v>
      </c>
      <c r="I14" s="351">
        <f t="shared" si="0"/>
        <v>3294.4852946999999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7814.45</v>
      </c>
      <c r="G15" s="349">
        <f>ROUND((1/C15)*F15,7)</f>
        <v>26.048166699999999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17764.197478999995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DRF/Araçatuba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6216.01</v>
      </c>
      <c r="G19" s="362">
        <f>ROUND((1/C19)*F19,7)</f>
        <v>2.3022258999999998</v>
      </c>
      <c r="H19" s="363">
        <f>IF('CALCULO SIMPLES'!B37 = "m2",'Áreas a serem limpas'!B13,0)</f>
        <v>1662</v>
      </c>
      <c r="I19" s="364">
        <f>G19*H19</f>
        <v>3826.2994457999998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6216.01</v>
      </c>
      <c r="G20" s="362">
        <f t="shared" ref="G20:G22" si="2">ROUND((1/C20)*F20,7)</f>
        <v>0.69066780000000005</v>
      </c>
      <c r="H20" s="363">
        <f>IF('CALCULO SIMPLES'!B37 = "m2",'Áreas a serem limpas'!B14,0)</f>
        <v>442</v>
      </c>
      <c r="I20" s="364">
        <f t="shared" ref="I20:I22" si="3">G20*H20</f>
        <v>305.27516760000003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6216.01</v>
      </c>
      <c r="G21" s="362">
        <f t="shared" si="2"/>
        <v>2.3022258999999998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6216.01</v>
      </c>
      <c r="G22" s="362">
        <f t="shared" si="2"/>
        <v>2.3022258999999998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6216.01</v>
      </c>
      <c r="G23" s="362">
        <f>ROUND((1/C23)*F23,7)</f>
        <v>2.3022258999999998</v>
      </c>
      <c r="H23" s="363">
        <f>IF('CALCULO SIMPLES'!B37 = "m2",'Áreas a serem limpas'!B17,0)</f>
        <v>780</v>
      </c>
      <c r="I23" s="364">
        <f>G23*H23</f>
        <v>1795.7362019999998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6216.01</v>
      </c>
      <c r="G24" s="362">
        <f>ROUND((1/C24)*F24,7)</f>
        <v>6.2160100000000003E-2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5927.3108154000001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DRF/Araçatuba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6635.74</v>
      </c>
      <c r="G29" s="379">
        <f>ROUND(F29*E29,7)</f>
        <v>1.4804336</v>
      </c>
      <c r="H29" s="380">
        <f>IF('CALCULO SIMPLES'!B37 = "m2",'Áreas a serem limpas'!B29+'Áreas a serem limpas'!B30,0)</f>
        <v>341</v>
      </c>
      <c r="I29" s="381">
        <f>G29*H29</f>
        <v>504.82785760000002</v>
      </c>
      <c r="J29" s="381">
        <f>I29</f>
        <v>504.82785760000002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DRF/Araçatuba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8106.15</v>
      </c>
      <c r="G34" s="362">
        <f>F34*E34</f>
        <v>0.35748121500000002</v>
      </c>
      <c r="H34" s="363">
        <f>IF('CALCULO SIMPLES'!B37 = "m2",'Áreas a serem limpas'!B28+'Áreas a serem limpas'!B31,0)</f>
        <v>76</v>
      </c>
      <c r="I34" s="390">
        <f>G34*H34</f>
        <v>27.168572340000001</v>
      </c>
      <c r="J34" s="391">
        <f>I34</f>
        <v>27.168572340000001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24223.504724339997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DRF/Araçatuba</v>
      </c>
      <c r="B39" s="398" t="s">
        <v>222</v>
      </c>
      <c r="C39" s="387" t="s">
        <v>225</v>
      </c>
      <c r="D39" s="399">
        <f t="shared" ref="D39:D44" si="4">G7</f>
        <v>5.1800082999999999</v>
      </c>
      <c r="E39" s="400"/>
      <c r="F39" s="388">
        <f t="shared" ref="F39:F44" si="5">H7</f>
        <v>97</v>
      </c>
      <c r="G39" s="401">
        <f t="shared" ref="G39:G52" si="6">D39*F39</f>
        <v>502.46080510000002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5.1800082999999999</v>
      </c>
      <c r="E40" s="400"/>
      <c r="F40" s="388">
        <f t="shared" si="5"/>
        <v>2263</v>
      </c>
      <c r="G40" s="401">
        <f t="shared" si="6"/>
        <v>11722.358782899999</v>
      </c>
    </row>
    <row r="41" spans="1:12" ht="27.4" customHeight="1">
      <c r="A41" s="403"/>
      <c r="B41" s="403"/>
      <c r="C41" s="387" t="s">
        <v>397</v>
      </c>
      <c r="D41" s="399">
        <f t="shared" si="4"/>
        <v>13.8133556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2.4864039999999998</v>
      </c>
      <c r="E42" s="400"/>
      <c r="F42" s="388">
        <f t="shared" si="5"/>
        <v>399</v>
      </c>
      <c r="G42" s="401">
        <f t="shared" si="6"/>
        <v>992.07519599999989</v>
      </c>
    </row>
    <row r="43" spans="1:12" ht="27.4" customHeight="1">
      <c r="A43" s="403"/>
      <c r="B43" s="403"/>
      <c r="C43" s="387" t="s">
        <v>229</v>
      </c>
      <c r="D43" s="399">
        <f t="shared" si="4"/>
        <v>3.4533388999999999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4.1440067000000003</v>
      </c>
      <c r="E44" s="400"/>
      <c r="F44" s="388">
        <f t="shared" si="5"/>
        <v>209</v>
      </c>
      <c r="G44" s="401">
        <f t="shared" si="6"/>
        <v>866.0974003</v>
      </c>
    </row>
    <row r="45" spans="1:12" ht="31" customHeight="1">
      <c r="A45" s="403"/>
      <c r="B45" s="403"/>
      <c r="C45" s="387" t="s">
        <v>399</v>
      </c>
      <c r="D45" s="399">
        <f>G14</f>
        <v>20.720033300000001</v>
      </c>
      <c r="E45" s="400"/>
      <c r="F45" s="388">
        <f>H14</f>
        <v>159</v>
      </c>
      <c r="G45" s="401">
        <f t="shared" si="6"/>
        <v>3294.4852946999999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26.048166699999999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2.3022258999999998</v>
      </c>
      <c r="E47" s="400"/>
      <c r="F47" s="388">
        <f t="shared" ref="F47:F52" si="8">H19</f>
        <v>1662</v>
      </c>
      <c r="G47" s="401">
        <f t="shared" si="6"/>
        <v>3826.2994457999998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0.69066780000000005</v>
      </c>
      <c r="E48" s="400"/>
      <c r="F48" s="388">
        <f t="shared" si="8"/>
        <v>442</v>
      </c>
      <c r="G48" s="401">
        <f t="shared" si="6"/>
        <v>305.27516760000003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2.3022258999999998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2.3022258999999998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2.3022258999999998</v>
      </c>
      <c r="E51" s="400"/>
      <c r="F51" s="388">
        <f t="shared" si="8"/>
        <v>780</v>
      </c>
      <c r="G51" s="401">
        <f t="shared" si="6"/>
        <v>1795.7362019999998</v>
      </c>
    </row>
    <row r="52" spans="1:10" ht="31" customHeight="1">
      <c r="A52" s="403"/>
      <c r="B52" s="406"/>
      <c r="C52" s="407" t="s">
        <v>239</v>
      </c>
      <c r="D52" s="399">
        <f t="shared" si="7"/>
        <v>6.2160100000000003E-2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386.71999999999935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1.4804336</v>
      </c>
      <c r="E54" s="400"/>
      <c r="F54" s="388">
        <f>H29</f>
        <v>341</v>
      </c>
      <c r="G54" s="401">
        <f>D54*F54</f>
        <v>504.82785760000002</v>
      </c>
    </row>
    <row r="55" spans="1:10" ht="28.4" customHeight="1">
      <c r="A55" s="403"/>
      <c r="B55" s="406"/>
      <c r="C55" s="387" t="s">
        <v>432</v>
      </c>
      <c r="D55" s="411">
        <f>G34</f>
        <v>0.35748121500000002</v>
      </c>
      <c r="E55" s="400"/>
      <c r="F55" s="388">
        <f>H34</f>
        <v>76</v>
      </c>
      <c r="G55" s="401">
        <f>D55*F55</f>
        <v>27.168572340000001</v>
      </c>
    </row>
    <row r="56" spans="1:10" ht="31" customHeight="1">
      <c r="A56" s="406"/>
      <c r="B56" s="339" t="s">
        <v>201</v>
      </c>
      <c r="C56" s="340"/>
      <c r="D56" s="341" t="str">
        <f>Licitante!B3</f>
        <v>DRF/Araçatuba</v>
      </c>
      <c r="E56" s="341"/>
      <c r="F56" s="342"/>
      <c r="G56" s="412">
        <f>SUM(G39:G55)</f>
        <v>24223.504724339997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97</v>
      </c>
      <c r="D61" s="423" t="s">
        <v>439</v>
      </c>
      <c r="E61" s="424">
        <f>'Servente 20h'!H142</f>
        <v>4243.22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2263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399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209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159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1662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442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780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139</v>
      </c>
      <c r="D76" s="423" t="s">
        <v>442</v>
      </c>
      <c r="E76" s="424">
        <f>'Limpador de vidros sem risco- D'!H140</f>
        <v>6635.74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202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76</v>
      </c>
      <c r="D78" s="423" t="s">
        <v>443</v>
      </c>
      <c r="E78" s="441">
        <f>'Limpador de vidros com risco- D'!H140</f>
        <v>8106.15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6428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24223.504724339997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2015.1475000000003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990.49833333333333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27229.150557673329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653499.61338415986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3DE9A-7A4E-49FF-ADAB-D3BA2F48E264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63BC10BA-B78D-455B-BFC8-0705150AE842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6E9A2FEA-5A82-46FF-9EE0-80FDA2CFAA0F}"/>
</file>

<file path=customXml/itemProps2.xml><?xml version="1.0" encoding="utf-8"?>
<ds:datastoreItem xmlns:ds="http://schemas.openxmlformats.org/officeDocument/2006/customXml" ds:itemID="{66A640AF-E589-4386-9B5E-08735A75DBF5}"/>
</file>

<file path=customXml/itemProps3.xml><?xml version="1.0" encoding="utf-8"?>
<ds:datastoreItem xmlns:ds="http://schemas.openxmlformats.org/officeDocument/2006/customXml" ds:itemID="{BE72410F-4E64-48C1-B87A-8BD52B5B05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2025-11-24T11:52:44Z</dcterms:created>
  <dcterms:modified xsi:type="dcterms:W3CDTF">2025-11-24T11:52:45Z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